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土路肩" sheetId="2" r:id="rId1"/>
  </sheets>
  <definedNames>
    <definedName name="_xlnm.Print_Area" localSheetId="0">土路肩!$A$1:$V$12</definedName>
    <definedName name="_xlnm.Print_Titles" localSheetId="0">土路肩!$1:$5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<sst xmlns="http://schemas.openxmlformats.org/spreadsheetml/2006/main" count="62" uniqueCount="53">
  <si>
    <r>
      <t>横峰县通达西大道新建工程
土路肩分</t>
    </r>
    <r>
      <rPr>
        <b/>
        <sz val="20"/>
        <rFont val="等线"/>
        <charset val="134"/>
      </rPr>
      <t>劳务分包招标控制价工程量清单</t>
    </r>
  </si>
  <si>
    <t>细目号</t>
  </si>
  <si>
    <t>细目名称</t>
  </si>
  <si>
    <t>单位</t>
  </si>
  <si>
    <t>暂定数量</t>
  </si>
  <si>
    <t>清单合价</t>
  </si>
  <si>
    <t>材料成本</t>
  </si>
  <si>
    <t>项目部总成本</t>
  </si>
  <si>
    <t>项目部利润率</t>
  </si>
  <si>
    <t>合约部总成本</t>
  </si>
  <si>
    <t>项目经理部测算</t>
  </si>
  <si>
    <t>合约部</t>
  </si>
  <si>
    <t>单价（元）</t>
  </si>
  <si>
    <t>合价（元）</t>
  </si>
  <si>
    <t>主要工作内容</t>
  </si>
  <si>
    <t>计量规则</t>
  </si>
  <si>
    <t>综合单价（元）</t>
  </si>
  <si>
    <t>单价组成解释</t>
  </si>
  <si>
    <t>单价</t>
  </si>
  <si>
    <t>合价</t>
  </si>
  <si>
    <t>合约部核减</t>
  </si>
  <si>
    <t>单价解释</t>
  </si>
  <si>
    <t>102-3</t>
  </si>
  <si>
    <t>安全经费</t>
  </si>
  <si>
    <t>总额</t>
  </si>
  <si>
    <t>按直接费用的1.5%计取。</t>
  </si>
  <si>
    <t>现场安全防护设施安装齐全（包括作业人员安全帽、反光衣，施工现场安全围挡、安全标识标牌、安全锥等安全设施设置、维护及转场，洒水降尘，安全锥、限速牌、导向牌、警示牌、爆闪灯、安全网等），施工路段交通指挥、疏导（乙方必须配备至少1名以上安全员）、施工车辆、设备证件齐全、操作人员持证等与安全有关的工作内容。</t>
  </si>
  <si>
    <t>本项是在本劳务分包工程量清单各细目综合单价中已包含安全经费的基础上综合考虑再增设的费用。本细目按计量进度支付，各项安全警示标志、导向牌等安全设施安放到位、施工车辆及设备证件齐全、操作人员持证上岗，满足甲方要求的开工条件后计量支付0.2；其后每次计量支付0.1用于安全设施维护、转场及安全人员等费用，累计计量支付至0.8，乙方全部完工退场后计量支付至0.9，本项目交工验收后计量至1.0。如乙方不配合，不服从业主、监理或甲方管理人员指挥，甲方将另外组织人员实施，费用甲方直接从乙方的安全生产费中扣除，不足部分则从乙方计量款中扣除。除拌合站安全标识标牌由甲方一次性提供外（拌合站施工过程中需补充的小型标识标牌及移动安全设施由乙方提供及实施），其余摊铺现场（摊铺点前后各200m）小型安全标识标牌（尺寸小于等于1.2m）、安全锥、夜间移动警示灯等及所有人工、材料（含安全设施的设置、维护、维修需要的小型材料等）、设备（含吊车、挖机、发电机及施工用电设施及甲方提供的安全设施的安装、维护、维修等）等均由乙方提供及实施。本项目严禁使用三轮车、农用车等带车厢车辆接送人员。</t>
  </si>
  <si>
    <r>
      <rPr>
        <sz val="10"/>
        <rFont val="NSimSun"/>
        <charset val="134"/>
      </rPr>
      <t>313-1</t>
    </r>
  </si>
  <si>
    <r>
      <rPr>
        <sz val="10"/>
        <rFont val="NSimSun"/>
        <charset val="134"/>
      </rPr>
      <t>土路肩</t>
    </r>
  </si>
  <si>
    <r>
      <rPr>
        <sz val="10"/>
        <rFont val="NSimSun"/>
        <charset val="134"/>
      </rPr>
      <t>-a</t>
    </r>
  </si>
  <si>
    <r>
      <rPr>
        <sz val="10"/>
        <rFont val="NSimSun"/>
        <charset val="134"/>
      </rPr>
      <t>厚9CM</t>
    </r>
    <r>
      <rPr>
        <sz val="10"/>
        <rFont val="NSimSun"/>
        <charset val="134"/>
      </rPr>
      <t xml:space="preserve"> </t>
    </r>
    <r>
      <rPr>
        <sz val="10"/>
        <rFont val="NSimSun"/>
        <charset val="134"/>
      </rPr>
      <t>C25砼</t>
    </r>
  </si>
  <si>
    <r>
      <rPr>
        <sz val="10"/>
        <rFont val="NSimSun"/>
        <charset val="134"/>
      </rPr>
      <t>m3</t>
    </r>
  </si>
  <si>
    <t>解释：清工67.65元/m3*管理费1.085*税金1.09＝80元/m3</t>
  </si>
  <si>
    <t>解释：清工56元/m3*管理费1.085*税金1.09＝66.23元/m3</t>
  </si>
  <si>
    <t>同意合约部意见</t>
  </si>
  <si>
    <t>甲方负责：提供砼
乙方负责：含清理下承层、人工配合、模板、模板安装和拆除、混凝土的浇筑、养护、抹面，负责直至竣工验收合格前的一切相关事项。如特殊原因甲方需赶工期加快进度要求乙方增加路面施工的机械设备，乙方必须服从。</t>
  </si>
  <si>
    <t>按设计图纸所示位置及甲方技术交底图示尺寸并经现场验收合格的按照铺筑的顶面面积按双方核定的设计（含变更设计）内的数量以m3为单位计量。除砼由甲方提供外，施工产生的所有消耗性材料、机械设备、人工、安全防护设施、安全维护、安全人员、机械设备进出场、绿化污染清洗等均由乙方提供及实施，费用已含在综合单价中，不另行计量。</t>
  </si>
  <si>
    <r>
      <rPr>
        <sz val="10"/>
        <rFont val="NSimSun"/>
        <charset val="134"/>
      </rPr>
      <t>-b</t>
    </r>
  </si>
  <si>
    <r>
      <rPr>
        <sz val="10"/>
        <rFont val="NSimSun"/>
        <charset val="134"/>
      </rPr>
      <t>清水碎石</t>
    </r>
  </si>
  <si>
    <t>解释：清工12元/m3*管理费1.085*税金1.09＝14.2元/m3</t>
  </si>
  <si>
    <t>解释：清工11.15元/m3*管理费1.085*税金1.09.＝13.17元/m3</t>
  </si>
  <si>
    <t>甲方负责：碎石
乙方负责：含碎石的场内运输；填筑、整平；临时排水；等所有与清水碎石有关的工作内容。</t>
  </si>
  <si>
    <t>依据图纸所示位置和断面尺寸并经现场实际验收合格，按图示换材料密实体积按双方核定的设计（含变更设计）内的数量以m3为单位计量；计量时须提供现场测量、签认的映像资料。除碎石由甲方提供外，其余所有人工、材料、设备安全防护及交通维护措施、二次搬运等费用已含在综合单价中，不另行计量。单价内已包含小型机械压实及必要时人工夯实，不另行计价。</t>
  </si>
  <si>
    <r>
      <rPr>
        <sz val="10"/>
        <rFont val="NSimSun"/>
        <charset val="134"/>
      </rPr>
      <t>-c</t>
    </r>
  </si>
  <si>
    <r>
      <rPr>
        <sz val="10"/>
        <rFont val="NSimSun"/>
        <charset val="134"/>
      </rPr>
      <t>干砌片石</t>
    </r>
  </si>
  <si>
    <t>解释：（片石采购32元*1.6T/M3*1.25损耗系数+片石解小15元/m3+清工100元/m3）*管理费1.085*税金1.09＝221.7元/m3</t>
  </si>
  <si>
    <t>解释：（清工88.59元/m3+（经咨询项目经理部现场无片石）片石采购32元/T*1.5T/M3*1.25损耗系数+片石解小15元/m3）*管理费1.085*税金1.09＝193.47元/m3</t>
  </si>
  <si>
    <t xml:space="preserve">
乙方负责：片石采购、含片石场内运输、解小、砌筑；基坑开挖、修整；临时排水等与干砌片石有关的工作内容。
</t>
  </si>
  <si>
    <t>依据图纸所示位置和断面尺寸并经现场实际验收合格，按图示换材料密实体积按双方核定的设计（含变更设计）内的数量以m3为单位计量；计量时须提供现场测量、签认的映像资料。所有人工、材料、设备安全防护及交通维护措施、二次搬运等费用已含在综合单价中，不另行计量。单价内已包含小型机械压实及必要时人工夯实，不另行计价。</t>
  </si>
  <si>
    <t>合计</t>
  </si>
  <si>
    <t>备注：
    本次招标项目要求施工队必须配备足够的现场技术人员（其中：至少配备1名专业测量技术人员,及至少配备GPS（或全站仪）和水准测量仪器各1台，1名安全员，1名计量工程师，1名劳动专员；如甲方赶工期要求增加设备，乙方必须无条件增加，增加费用已包含在劳务分包工程量清单综合单价中；乙方在施工过程中必须满足当地的水保、环保要求，配备相应的环保设施；各施工队在中标进场前必须提供对劳务及工作人员进行投保，投保险种：无记名，人身意外伤害险，保险额伤亡险不低60万元，伤害险不低于10万元。机动车辆要求必须投保强制性保险和第三责任险（100万元以上）。上述因素所产生的费用包含在综合单价内。
    1、以上综合单价均包含税金（乙方须向甲方提供正式的“增值税专用发票”、发票税目为“工程服务”，发票税率为“9%”，若发票税率不为9%时，按照实际税率进行核增或核减)。
    2、上述项目单价已充分考虑本项目的施工特点（如机械使用低、二次装运、行车干扰等可能会出现的窝工和误工等费用），因此在项目实施中不考虑任何原因的费用和工期索赔。
    3、乙方在施工过程中应充分了解当地水系，负责及时满足当地村民灌溉、排水排洪所需。
    4、本工程乙方所开挖的土、石方其所有权归甲方所有，甲方有权对其进行处理及利用于它处，乙方仅只有开挖权没有使用土、石的权力（如乙方需利用于本项目，需征得甲方负责人的同意方能使用），如乙方未征得甲方的同意私自调运出本工区外使用，甲方将在乙方结算款中扣除乙方私自调运出本工区外的土石方费用（按130元/m3×私自运出本工区外土石数量计算得出的费用），乙方应知悉并同意本条款。
    5、上述清单中车辆进出施工现场清洗费用（含社会车辆）已含在综合单价中，不另行计价。</t>
  </si>
  <si>
    <t>公司领导：</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</si>
</sst>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2]* #,##0.00_ ;_ [$€-2]* \-#,##0.00_ ;_ [$€-2]* &quot;-&quot;??_ "/>
    <numFmt numFmtId="177" formatCode="0.0_ "/>
    <numFmt numFmtId="178" formatCode="0.0"/>
    <numFmt numFmtId="179" formatCode="0.00_ "/>
  </numFmts>
  <fonts count="33">
    <font>
      <sz val="11"/>
      <color theme="1"/>
      <name val="宋体"/>
      <charset val="134"/>
      <scheme val="minor"/>
    </font>
    <font>
      <sz val="10"/>
      <color rgb="FF000000"/>
      <name val="等线"/>
      <charset val="134"/>
    </font>
    <font>
      <sz val="11"/>
      <color theme="1"/>
      <name val="等线"/>
      <charset val="134"/>
    </font>
    <font>
      <b/>
      <sz val="20"/>
      <color rgb="FF000000"/>
      <name val="等线"/>
      <charset val="134"/>
    </font>
    <font>
      <b/>
      <sz val="12"/>
      <color rgb="FF000000"/>
      <name val="仿宋"/>
      <charset val="134"/>
    </font>
    <font>
      <sz val="10"/>
      <name val="宋体"/>
      <charset val="134"/>
    </font>
    <font>
      <sz val="11"/>
      <color rgb="FF000000"/>
      <name val="Arial"/>
      <charset val="134"/>
    </font>
    <font>
      <sz val="9"/>
      <color rgb="FF000000"/>
      <name val="Arial"/>
      <charset val="134"/>
    </font>
    <font>
      <sz val="11"/>
      <color rgb="FF000000"/>
      <name val="宋体"/>
      <charset val="134"/>
    </font>
    <font>
      <sz val="10"/>
      <name val="等线"/>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NSimSun"/>
      <charset val="134"/>
    </font>
    <font>
      <b/>
      <sz val="20"/>
      <name val="等线"/>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5"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6" borderId="10" applyNumberFormat="0" applyAlignment="0" applyProtection="0">
      <alignment vertical="center"/>
    </xf>
    <xf numFmtId="0" fontId="20" fillId="7" borderId="11" applyNumberFormat="0" applyAlignment="0" applyProtection="0">
      <alignment vertical="center"/>
    </xf>
    <xf numFmtId="0" fontId="21" fillId="7" borderId="10" applyNumberFormat="0" applyAlignment="0" applyProtection="0">
      <alignment vertical="center"/>
    </xf>
    <xf numFmtId="0" fontId="22" fillId="8"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0" fillId="0" borderId="0">
      <alignment vertical="center"/>
    </xf>
    <xf numFmtId="176"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cellStyleXfs>
  <cellXfs count="35">
    <xf numFmtId="0" fontId="0" fillId="0" borderId="0" xfId="0">
      <alignment vertical="center"/>
    </xf>
    <xf numFmtId="0" fontId="1" fillId="2" borderId="0" xfId="0" applyFont="1" applyFill="1" applyBorder="1" applyAlignment="1">
      <alignment horizontal="center" vertical="center"/>
    </xf>
    <xf numFmtId="0" fontId="1" fillId="2" borderId="0" xfId="0" applyFont="1" applyFill="1" applyAlignment="1">
      <alignment horizontal="center" vertical="center"/>
    </xf>
    <xf numFmtId="0" fontId="2" fillId="3"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6" fillId="0" borderId="1" xfId="0" applyFont="1" applyFill="1" applyBorder="1" applyAlignment="1">
      <alignment horizontal="left" vertical="top" wrapText="1"/>
    </xf>
    <xf numFmtId="178" fontId="7" fillId="0" borderId="1" xfId="0" applyNumberFormat="1" applyFont="1" applyFill="1" applyBorder="1" applyAlignment="1">
      <alignment vertical="center" wrapText="1"/>
    </xf>
    <xf numFmtId="177" fontId="5" fillId="3" borderId="1" xfId="5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9" fontId="8" fillId="2" borderId="4" xfId="0" applyNumberFormat="1" applyFont="1" applyFill="1" applyBorder="1" applyAlignment="1">
      <alignment horizontal="left" vertical="top" wrapText="1"/>
    </xf>
    <xf numFmtId="179" fontId="8" fillId="2" borderId="5" xfId="0" applyNumberFormat="1" applyFont="1" applyFill="1" applyBorder="1" applyAlignment="1">
      <alignment horizontal="left" vertical="top" wrapText="1"/>
    </xf>
    <xf numFmtId="179" fontId="4" fillId="2" borderId="1" xfId="53" applyNumberFormat="1" applyFont="1" applyFill="1" applyBorder="1" applyAlignment="1">
      <alignment horizontal="center" vertical="center" wrapText="1"/>
    </xf>
    <xf numFmtId="0" fontId="4" fillId="2" borderId="1" xfId="53"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3" xfId="52" applyFont="1" applyFill="1" applyBorder="1" applyAlignment="1">
      <alignment horizontal="center" vertical="center" wrapText="1"/>
    </xf>
    <xf numFmtId="179" fontId="5" fillId="3" borderId="1" xfId="51" applyNumberFormat="1" applyFont="1" applyFill="1" applyBorder="1" applyAlignment="1">
      <alignment horizontal="center" vertical="center" wrapText="1"/>
    </xf>
    <xf numFmtId="177" fontId="5" fillId="4" borderId="1" xfId="51" applyNumberFormat="1" applyFont="1" applyFill="1" applyBorder="1" applyAlignment="1">
      <alignment horizontal="center" vertical="center" wrapText="1"/>
    </xf>
    <xf numFmtId="0" fontId="4" fillId="2" borderId="2" xfId="52" applyFont="1" applyFill="1" applyBorder="1" applyAlignment="1">
      <alignment horizontal="center" vertical="center" wrapText="1"/>
    </xf>
    <xf numFmtId="0" fontId="4" fillId="2" borderId="1" xfId="53" applyFont="1" applyFill="1" applyBorder="1" applyAlignment="1">
      <alignment vertical="center" wrapText="1"/>
    </xf>
    <xf numFmtId="0" fontId="4" fillId="0" borderId="2" xfId="53" applyFont="1" applyFill="1" applyBorder="1" applyAlignment="1">
      <alignment horizontal="center" vertical="center" wrapText="1"/>
    </xf>
    <xf numFmtId="0" fontId="4" fillId="0" borderId="3" xfId="53" applyFont="1" applyFill="1" applyBorder="1" applyAlignment="1">
      <alignment horizontal="center" vertical="center" wrapText="1"/>
    </xf>
    <xf numFmtId="0" fontId="9" fillId="0" borderId="1" xfId="54" applyFont="1" applyFill="1" applyBorder="1" applyAlignment="1">
      <alignment vertical="center" wrapText="1"/>
    </xf>
    <xf numFmtId="0" fontId="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9" fontId="8" fillId="2" borderId="6" xfId="0" applyNumberFormat="1" applyFont="1" applyFill="1" applyBorder="1" applyAlignment="1">
      <alignment horizontal="left" vertical="top"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0 2 2 2 3 3 2" xfId="50"/>
    <cellStyle name="常规 2 2" xfId="51"/>
    <cellStyle name="常规 3" xfId="52"/>
    <cellStyle name="常规 5" xfId="53"/>
    <cellStyle name="常规 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4"/>
  <sheetViews>
    <sheetView tabSelected="1" view="pageBreakPreview" zoomScale="70" zoomScaleNormal="100" workbookViewId="0">
      <selection activeCell="B8" sqref="B8"/>
    </sheetView>
  </sheetViews>
  <sheetFormatPr defaultColWidth="0.5" defaultRowHeight="14.25"/>
  <cols>
    <col min="1" max="1" width="10.875" style="4" customWidth="1"/>
    <col min="2" max="2" width="22.875" style="4" customWidth="1"/>
    <col min="3" max="3" width="5" style="4" customWidth="1"/>
    <col min="4" max="4" width="9.75" style="4" customWidth="1"/>
    <col min="5" max="10" width="9.75" style="4" hidden="1" customWidth="1"/>
    <col min="11" max="11" width="10.75" style="4" hidden="1" customWidth="1"/>
    <col min="12" max="12" width="13.125" style="4" hidden="1" customWidth="1"/>
    <col min="13" max="13" width="42" style="4" hidden="1" customWidth="1"/>
    <col min="14" max="16" width="13.5" style="4" hidden="1" customWidth="1"/>
    <col min="17" max="17" width="26.875" style="4" hidden="1" customWidth="1"/>
    <col min="18" max="19" width="15.25" style="4" customWidth="1"/>
    <col min="20" max="20" width="16.5" style="4" hidden="1" customWidth="1"/>
    <col min="21" max="21" width="39.875" style="4" customWidth="1"/>
    <col min="22" max="22" width="48.5" style="4" customWidth="1"/>
    <col min="23" max="39" width="9.125" style="4" customWidth="1"/>
    <col min="40" max="16384" width="0.5" style="4"/>
  </cols>
  <sheetData>
    <row r="1" spans="1:22">
      <c r="A1" s="5" t="s">
        <v>0</v>
      </c>
      <c r="B1" s="6"/>
      <c r="C1" s="6"/>
      <c r="D1" s="6"/>
      <c r="E1" s="6"/>
      <c r="F1" s="6"/>
      <c r="G1" s="6"/>
      <c r="H1" s="6"/>
      <c r="I1" s="6"/>
      <c r="J1" s="6"/>
      <c r="K1" s="6"/>
      <c r="L1" s="6"/>
      <c r="M1" s="6"/>
      <c r="N1" s="6"/>
      <c r="O1" s="6"/>
      <c r="P1" s="6"/>
      <c r="Q1" s="6"/>
      <c r="R1" s="6"/>
      <c r="S1" s="6"/>
      <c r="T1" s="6"/>
      <c r="U1" s="6"/>
      <c r="V1" s="6"/>
    </row>
    <row r="2" spans="1:22">
      <c r="A2" s="6"/>
      <c r="B2" s="6"/>
      <c r="C2" s="6"/>
      <c r="D2" s="6"/>
      <c r="E2" s="6"/>
      <c r="F2" s="6"/>
      <c r="G2" s="6"/>
      <c r="H2" s="6"/>
      <c r="I2" s="6"/>
      <c r="J2" s="6"/>
      <c r="K2" s="6"/>
      <c r="L2" s="6"/>
      <c r="M2" s="6"/>
      <c r="N2" s="6"/>
      <c r="O2" s="6"/>
      <c r="P2" s="6"/>
      <c r="Q2" s="6"/>
      <c r="R2" s="6"/>
      <c r="S2" s="6"/>
      <c r="T2" s="6"/>
      <c r="U2" s="6"/>
      <c r="V2" s="6"/>
    </row>
    <row r="3" ht="39" customHeight="1" spans="1:22">
      <c r="A3" s="6"/>
      <c r="B3" s="6"/>
      <c r="C3" s="6"/>
      <c r="D3" s="6"/>
      <c r="E3" s="6"/>
      <c r="F3" s="6"/>
      <c r="G3" s="6"/>
      <c r="H3" s="6"/>
      <c r="I3" s="6"/>
      <c r="J3" s="6"/>
      <c r="K3" s="6"/>
      <c r="L3" s="6"/>
      <c r="M3" s="6"/>
      <c r="N3" s="6"/>
      <c r="O3" s="6"/>
      <c r="P3" s="6"/>
      <c r="Q3" s="6"/>
      <c r="R3" s="6"/>
      <c r="S3" s="6"/>
      <c r="T3" s="6"/>
      <c r="U3" s="6"/>
      <c r="V3" s="6"/>
    </row>
    <row r="4" s="1" customFormat="1" spans="1:22">
      <c r="A4" s="7" t="s">
        <v>1</v>
      </c>
      <c r="B4" s="7" t="s">
        <v>2</v>
      </c>
      <c r="C4" s="7" t="s">
        <v>3</v>
      </c>
      <c r="D4" s="7" t="s">
        <v>4</v>
      </c>
      <c r="E4" s="8" t="s">
        <v>5</v>
      </c>
      <c r="F4" s="8" t="s">
        <v>6</v>
      </c>
      <c r="G4" s="9" t="s">
        <v>7</v>
      </c>
      <c r="H4" s="9" t="s">
        <v>8</v>
      </c>
      <c r="I4" s="9" t="s">
        <v>9</v>
      </c>
      <c r="J4" s="9" t="s">
        <v>8</v>
      </c>
      <c r="K4" s="21" t="s">
        <v>10</v>
      </c>
      <c r="L4" s="22"/>
      <c r="M4" s="22"/>
      <c r="N4" s="22" t="s">
        <v>11</v>
      </c>
      <c r="O4" s="22"/>
      <c r="P4" s="22"/>
      <c r="Q4" s="22"/>
      <c r="R4" s="27" t="s">
        <v>12</v>
      </c>
      <c r="S4" s="27" t="s">
        <v>13</v>
      </c>
      <c r="T4" s="28"/>
      <c r="U4" s="29" t="s">
        <v>14</v>
      </c>
      <c r="V4" s="29" t="s">
        <v>15</v>
      </c>
    </row>
    <row r="5" s="1" customFormat="1" ht="28.5" spans="1:22">
      <c r="A5" s="7"/>
      <c r="B5" s="7"/>
      <c r="C5" s="7"/>
      <c r="D5" s="7"/>
      <c r="E5" s="10"/>
      <c r="F5" s="10"/>
      <c r="G5" s="11"/>
      <c r="H5" s="11"/>
      <c r="I5" s="11"/>
      <c r="J5" s="11"/>
      <c r="K5" s="21" t="s">
        <v>16</v>
      </c>
      <c r="L5" s="22" t="s">
        <v>13</v>
      </c>
      <c r="M5" s="23" t="s">
        <v>17</v>
      </c>
      <c r="N5" s="24" t="s">
        <v>18</v>
      </c>
      <c r="O5" s="24" t="s">
        <v>19</v>
      </c>
      <c r="P5" s="24" t="s">
        <v>20</v>
      </c>
      <c r="Q5" s="24" t="s">
        <v>21</v>
      </c>
      <c r="R5" s="24"/>
      <c r="S5" s="24"/>
      <c r="T5" s="24" t="s">
        <v>21</v>
      </c>
      <c r="U5" s="30"/>
      <c r="V5" s="30"/>
    </row>
    <row r="6" s="2" customFormat="1" ht="204" spans="1:22">
      <c r="A6" s="12" t="s">
        <v>22</v>
      </c>
      <c r="B6" s="12" t="s">
        <v>23</v>
      </c>
      <c r="C6" s="12" t="s">
        <v>24</v>
      </c>
      <c r="D6" s="12">
        <v>1</v>
      </c>
      <c r="E6" s="12"/>
      <c r="F6" s="12"/>
      <c r="G6" s="12"/>
      <c r="H6" s="12"/>
      <c r="I6" s="12"/>
      <c r="J6" s="12"/>
      <c r="K6" s="12">
        <f>ROUND(SUM(L7:L10)*0.015,0)</f>
        <v>4223</v>
      </c>
      <c r="L6" s="12">
        <f>ROUND(K6*D6,0)</f>
        <v>4223</v>
      </c>
      <c r="M6" s="12" t="s">
        <v>25</v>
      </c>
      <c r="N6" s="12">
        <f>ROUND(SUM(O8:O10)*0.015,0)</f>
        <v>3830</v>
      </c>
      <c r="O6" s="12">
        <f>ROUND(N6*D6,0)</f>
        <v>3830</v>
      </c>
      <c r="P6" s="12">
        <f>O6-L6</f>
        <v>-393</v>
      </c>
      <c r="Q6" s="12" t="s">
        <v>25</v>
      </c>
      <c r="R6" s="12">
        <f>ROUND(SUM(S8:S10)*0.015,0)</f>
        <v>3830</v>
      </c>
      <c r="S6" s="12">
        <f>ROUND(R6*D6,0)</f>
        <v>3830</v>
      </c>
      <c r="T6" s="12" t="s">
        <v>25</v>
      </c>
      <c r="U6" s="12" t="s">
        <v>26</v>
      </c>
      <c r="V6" s="12" t="s">
        <v>27</v>
      </c>
    </row>
    <row r="7" spans="1:22">
      <c r="A7" s="13" t="s">
        <v>28</v>
      </c>
      <c r="B7" s="13" t="s">
        <v>29</v>
      </c>
      <c r="C7" s="14"/>
      <c r="D7" s="15"/>
      <c r="E7" s="15"/>
      <c r="F7" s="15"/>
      <c r="G7" s="15"/>
      <c r="H7" s="15"/>
      <c r="I7" s="15"/>
      <c r="J7" s="15"/>
      <c r="K7" s="15"/>
      <c r="L7" s="13"/>
      <c r="M7" s="13"/>
      <c r="N7" s="13"/>
      <c r="O7" s="13"/>
      <c r="P7" s="12"/>
      <c r="Q7" s="13"/>
      <c r="R7" s="13"/>
      <c r="S7" s="13"/>
      <c r="T7" s="13"/>
      <c r="U7" s="13"/>
      <c r="V7" s="13"/>
    </row>
    <row r="8" ht="99" customHeight="1" spans="1:22">
      <c r="A8" s="12" t="s">
        <v>30</v>
      </c>
      <c r="B8" s="12" t="s">
        <v>31</v>
      </c>
      <c r="C8" s="12" t="s">
        <v>32</v>
      </c>
      <c r="D8" s="12">
        <v>305.6</v>
      </c>
      <c r="E8" s="12">
        <v>168040.27</v>
      </c>
      <c r="F8" s="12">
        <f>440*0.72*D8</f>
        <v>96814.08</v>
      </c>
      <c r="G8" s="12">
        <f>F8+L8</f>
        <v>121262.08</v>
      </c>
      <c r="H8" s="12">
        <f>(E8-G8)/E8</f>
        <v>0.278374880021319</v>
      </c>
      <c r="I8" s="12">
        <f>F8+O8</f>
        <v>117053.968</v>
      </c>
      <c r="J8" s="12">
        <f>(E8-I8)/E8</f>
        <v>0.30341716304074</v>
      </c>
      <c r="K8" s="12">
        <v>80</v>
      </c>
      <c r="L8" s="12">
        <f>D8*K8</f>
        <v>24448</v>
      </c>
      <c r="M8" s="12" t="s">
        <v>33</v>
      </c>
      <c r="N8" s="12">
        <v>66.23</v>
      </c>
      <c r="O8" s="12">
        <f>D8*N8</f>
        <v>20239.888</v>
      </c>
      <c r="P8" s="12">
        <f>O8-L8</f>
        <v>-4208.112</v>
      </c>
      <c r="Q8" s="12" t="s">
        <v>34</v>
      </c>
      <c r="R8" s="12">
        <v>66.23</v>
      </c>
      <c r="S8" s="12">
        <f>R8*D8</f>
        <v>20239.888</v>
      </c>
      <c r="T8" s="12" t="s">
        <v>35</v>
      </c>
      <c r="U8" s="12" t="s">
        <v>36</v>
      </c>
      <c r="V8" s="12" t="s">
        <v>37</v>
      </c>
    </row>
    <row r="9" ht="141" customHeight="1" spans="1:22">
      <c r="A9" s="12" t="s">
        <v>38</v>
      </c>
      <c r="B9" s="12" t="s">
        <v>39</v>
      </c>
      <c r="C9" s="12" t="s">
        <v>32</v>
      </c>
      <c r="D9" s="12">
        <v>702.7</v>
      </c>
      <c r="E9" s="12">
        <v>96825.03</v>
      </c>
      <c r="F9" s="12">
        <f>55.52*D9</f>
        <v>39013.904</v>
      </c>
      <c r="G9" s="12">
        <f>F9+L9</f>
        <v>48992.244</v>
      </c>
      <c r="H9" s="12">
        <f>(E9-G9)/E9</f>
        <v>0.494012612234667</v>
      </c>
      <c r="I9" s="12">
        <f>F9+O9</f>
        <v>48268.463</v>
      </c>
      <c r="J9" s="12">
        <f>(E9-I9)/E9</f>
        <v>0.501487755800334</v>
      </c>
      <c r="K9" s="12">
        <v>14.2</v>
      </c>
      <c r="L9" s="12">
        <f>D9*K9</f>
        <v>9978.34</v>
      </c>
      <c r="M9" s="12" t="s">
        <v>40</v>
      </c>
      <c r="N9" s="25">
        <v>13.17</v>
      </c>
      <c r="O9" s="12">
        <f>D9*N9</f>
        <v>9254.559</v>
      </c>
      <c r="P9" s="12">
        <f>O9-L9</f>
        <v>-723.780999999999</v>
      </c>
      <c r="Q9" s="12" t="s">
        <v>41</v>
      </c>
      <c r="R9" s="25">
        <v>13.17</v>
      </c>
      <c r="S9" s="12">
        <f>R9*D9</f>
        <v>9254.559</v>
      </c>
      <c r="T9" s="12" t="s">
        <v>35</v>
      </c>
      <c r="U9" s="12" t="s">
        <v>42</v>
      </c>
      <c r="V9" s="12" t="s">
        <v>43</v>
      </c>
    </row>
    <row r="10" s="3" customFormat="1" ht="102" customHeight="1" spans="1:22">
      <c r="A10" s="16" t="s">
        <v>44</v>
      </c>
      <c r="B10" s="16" t="s">
        <v>45</v>
      </c>
      <c r="C10" s="16" t="s">
        <v>32</v>
      </c>
      <c r="D10" s="16">
        <v>1167.4</v>
      </c>
      <c r="E10" s="16">
        <v>240274.27</v>
      </c>
      <c r="F10" s="16">
        <f>55.52*D10</f>
        <v>64814.048</v>
      </c>
      <c r="G10" s="16">
        <f>F10+L10</f>
        <v>311952.628</v>
      </c>
      <c r="H10" s="16">
        <f>(E10-G10)/E10</f>
        <v>-0.2983189086372</v>
      </c>
      <c r="I10" s="16">
        <f>F10+O10</f>
        <v>290670.926</v>
      </c>
      <c r="J10" s="16">
        <f>(E10-I10)/E10</f>
        <v>-0.209746370262617</v>
      </c>
      <c r="K10" s="16">
        <v>211.7</v>
      </c>
      <c r="L10" s="16">
        <f>D10*K10</f>
        <v>247138.58</v>
      </c>
      <c r="M10" s="16" t="s">
        <v>46</v>
      </c>
      <c r="N10" s="26">
        <v>193.47</v>
      </c>
      <c r="O10" s="26">
        <f>D10*N10</f>
        <v>225856.878</v>
      </c>
      <c r="P10" s="26">
        <f>O10-L10</f>
        <v>-21281.702</v>
      </c>
      <c r="Q10" s="26" t="s">
        <v>47</v>
      </c>
      <c r="R10" s="16">
        <f>N10</f>
        <v>193.47</v>
      </c>
      <c r="S10" s="16">
        <f>R10*D10</f>
        <v>225856.878</v>
      </c>
      <c r="T10" s="12" t="s">
        <v>35</v>
      </c>
      <c r="U10" s="16" t="s">
        <v>48</v>
      </c>
      <c r="V10" s="16" t="s">
        <v>49</v>
      </c>
    </row>
    <row r="11" ht="45.95" customHeight="1" spans="1:22">
      <c r="A11" s="12"/>
      <c r="B11" s="12" t="s">
        <v>50</v>
      </c>
      <c r="C11" s="17"/>
      <c r="D11" s="18"/>
      <c r="E11" s="12">
        <f>SUM(E6:E10)</f>
        <v>505139.57</v>
      </c>
      <c r="F11" s="12"/>
      <c r="G11" s="12">
        <f>SUM(G6:G10)</f>
        <v>482206.952</v>
      </c>
      <c r="H11" s="12">
        <f>(E11-G11)/E11</f>
        <v>0.0453985776643867</v>
      </c>
      <c r="I11" s="12">
        <f>SUM(I6:I10)</f>
        <v>455993.357</v>
      </c>
      <c r="J11" s="12">
        <f>(E11-I11)/E11</f>
        <v>0.0972923443712792</v>
      </c>
      <c r="K11" s="18"/>
      <c r="L11" s="12">
        <f>SUM(L6:L10)</f>
        <v>285787.92</v>
      </c>
      <c r="M11" s="12"/>
      <c r="N11" s="12"/>
      <c r="O11" s="12">
        <f>SUM(O6:O10)</f>
        <v>259181.325</v>
      </c>
      <c r="P11" s="12">
        <f>O11-L11</f>
        <v>-26606.595</v>
      </c>
      <c r="Q11" s="31"/>
      <c r="R11" s="31"/>
      <c r="S11" s="12">
        <f>SUM(S6:S10)</f>
        <v>259181.325</v>
      </c>
      <c r="T11" s="31"/>
      <c r="U11" s="32"/>
      <c r="V11" s="33"/>
    </row>
    <row r="12" ht="165" customHeight="1" spans="1:22">
      <c r="A12" s="19" t="s">
        <v>51</v>
      </c>
      <c r="B12" s="20"/>
      <c r="C12" s="20"/>
      <c r="D12" s="20"/>
      <c r="E12" s="20"/>
      <c r="F12" s="20"/>
      <c r="G12" s="20"/>
      <c r="H12" s="20"/>
      <c r="I12" s="20"/>
      <c r="J12" s="20"/>
      <c r="K12" s="20"/>
      <c r="L12" s="20"/>
      <c r="M12" s="20"/>
      <c r="N12" s="20"/>
      <c r="O12" s="20"/>
      <c r="P12" s="20"/>
      <c r="Q12" s="20"/>
      <c r="R12" s="20"/>
      <c r="S12" s="20"/>
      <c r="T12" s="20"/>
      <c r="U12" s="20"/>
      <c r="V12" s="34"/>
    </row>
    <row r="13" ht="40" customHeight="1" spans="13:13">
      <c r="M13" s="4" t="s">
        <v>52</v>
      </c>
    </row>
    <row r="14" ht="40" customHeight="1"/>
  </sheetData>
  <mergeCells count="18">
    <mergeCell ref="K4:M4"/>
    <mergeCell ref="N4:Q4"/>
    <mergeCell ref="A12:V12"/>
    <mergeCell ref="A4:A5"/>
    <mergeCell ref="B4:B5"/>
    <mergeCell ref="C4:C5"/>
    <mergeCell ref="D4:D5"/>
    <mergeCell ref="E4:E5"/>
    <mergeCell ref="F4:F5"/>
    <mergeCell ref="G4:G5"/>
    <mergeCell ref="H4:H5"/>
    <mergeCell ref="I4:I5"/>
    <mergeCell ref="J4:J5"/>
    <mergeCell ref="R4:R5"/>
    <mergeCell ref="S4:S5"/>
    <mergeCell ref="U4:U5"/>
    <mergeCell ref="V4:V5"/>
    <mergeCell ref="A1:V3"/>
  </mergeCells>
  <pageMargins left="0.751388888888889" right="0.751388888888889" top="1" bottom="1"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土路肩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33902</dc:creator>
  <cp:lastModifiedBy>admin</cp:lastModifiedBy>
  <dcterms:created xsi:type="dcterms:W3CDTF">2024-11-14T02:45:00Z</dcterms:created>
  <dcterms:modified xsi:type="dcterms:W3CDTF">2025-02-17T07:15:34Z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2DD773FF9F61415A81B7C8159D7E3235_13</vt:lpwstr>
  </property>
  <property fmtid="{D5CDD505-2E9C-101B-9397-08002B2CF9AE}" pid="3" name="KSOProductBuildVer">
    <vt:lpwstr>2052-12.1.0.19770</vt:lpwstr>
  </property>
</Properties>
</file>